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<sst xmlns="http://schemas.openxmlformats.org/spreadsheetml/2006/main" count="120" uniqueCount="81">
  <si>
    <t xml:space="preserve">Unitatea </t>
  </si>
  <si>
    <t>Inspector şcolar general</t>
  </si>
  <si>
    <t>Şef birou plan salarizare</t>
  </si>
  <si>
    <t xml:space="preserve">Audit </t>
  </si>
  <si>
    <t>Județul</t>
  </si>
  <si>
    <t>prof. Florin Lazăr</t>
  </si>
  <si>
    <t>ec. Aguriţa Dinu</t>
  </si>
  <si>
    <t>ec. Maria Gheorghiu</t>
  </si>
  <si>
    <t>Nr.crt</t>
  </si>
  <si>
    <t>Nume si Prenume</t>
  </si>
  <si>
    <t>Functia</t>
  </si>
  <si>
    <t>Studii</t>
  </si>
  <si>
    <t>Norma  funcţia de baza</t>
  </si>
  <si>
    <t xml:space="preserve">Norma la cumul </t>
  </si>
  <si>
    <t>Nr. ore la plata 
cu ora /luna</t>
  </si>
  <si>
    <t>Vechime recunoscuta in invatamant</t>
  </si>
  <si>
    <t>Gradatie/grad did.</t>
  </si>
  <si>
    <t>Clasa</t>
  </si>
  <si>
    <t xml:space="preserve">Salariu grila  </t>
  </si>
  <si>
    <t>Indemnizatie Conducere
%  
    suma</t>
  </si>
  <si>
    <t>Spor vechime 
in munca
%      suma</t>
  </si>
  <si>
    <t xml:space="preserve">Spor
 stabilitate
 </t>
  </si>
  <si>
    <t>COMPENSATII TRANZITORII</t>
  </si>
  <si>
    <t>ALTE SPORURI NEINCLUSE IN SALARIUL DE BAZA</t>
  </si>
  <si>
    <t>%</t>
  </si>
  <si>
    <t>suma</t>
  </si>
  <si>
    <t>Doctorat</t>
  </si>
  <si>
    <t>CFP</t>
  </si>
  <si>
    <t>dif. CFP</t>
  </si>
  <si>
    <t>dif spor zona</t>
  </si>
  <si>
    <t>spor inv. special</t>
  </si>
  <si>
    <t xml:space="preserve">Salariul de baza </t>
  </si>
  <si>
    <t>Spor Conditii Vatamatoare</t>
  </si>
  <si>
    <t>spor zona</t>
  </si>
  <si>
    <t xml:space="preserve"> spor simultan </t>
  </si>
  <si>
    <t>spor practica ped.</t>
  </si>
  <si>
    <t>dirigintie</t>
  </si>
  <si>
    <t xml:space="preserve">Total drepturi salariale pentru plata cu ora </t>
  </si>
  <si>
    <t>Total drepturi salariale</t>
  </si>
  <si>
    <t>director</t>
  </si>
  <si>
    <t>S</t>
  </si>
  <si>
    <t>5
I</t>
  </si>
  <si>
    <t>,,</t>
  </si>
  <si>
    <t>A</t>
  </si>
  <si>
    <t>Total personal didactic</t>
  </si>
  <si>
    <t>Ad. Financiar/
 grad I</t>
  </si>
  <si>
    <t>B</t>
  </si>
  <si>
    <t>Total personal didactic
 AUXILIAR</t>
  </si>
  <si>
    <t>C</t>
  </si>
  <si>
    <t xml:space="preserve">Total personal nedidactic
 </t>
  </si>
  <si>
    <t>D</t>
  </si>
  <si>
    <t>Total personal
A+B+C</t>
  </si>
  <si>
    <t>.=</t>
  </si>
  <si>
    <t>din care :</t>
  </si>
  <si>
    <t xml:space="preserve">didactice </t>
  </si>
  <si>
    <t xml:space="preserve">didactic auxiliare </t>
  </si>
  <si>
    <t>nedidactice</t>
  </si>
  <si>
    <t xml:space="preserve">DIRECTOR </t>
  </si>
  <si>
    <t>CONTABIL SEF</t>
  </si>
  <si>
    <t>SECRETAR SEF</t>
  </si>
  <si>
    <t>prof.</t>
  </si>
  <si>
    <t>I</t>
  </si>
  <si>
    <t>educ.</t>
  </si>
  <si>
    <t>M</t>
  </si>
  <si>
    <t>&gt;40</t>
  </si>
  <si>
    <t>spor ore noapte</t>
  </si>
  <si>
    <t>def</t>
  </si>
  <si>
    <t>inv.</t>
  </si>
  <si>
    <t>II</t>
  </si>
  <si>
    <t>Gradatie de merit
25%</t>
  </si>
  <si>
    <t xml:space="preserve">Salariu
timp lucrat </t>
  </si>
  <si>
    <t>Total drepturi salariale la baza</t>
  </si>
  <si>
    <t>Ad. Financiar/
 grad III</t>
  </si>
  <si>
    <t>Secretar
 grad III</t>
  </si>
  <si>
    <t>Sofer</t>
  </si>
  <si>
    <t>Total norme aprobate pentru anul scolar 2011-2012</t>
  </si>
  <si>
    <t>STAT DE PERSONAL PENTRU PERSONALUL DIDACTIC, DIDACTIC-AUXILIAR ȘI NEDIDACTIC -  Septembrie 2011</t>
  </si>
  <si>
    <t>Nota : indemnizatii conducere pentru functia de secretar sef:</t>
  </si>
  <si>
    <t>unitate de invatamant cu peste 800 elevi :</t>
  </si>
  <si>
    <t xml:space="preserve">unitate de invatamant cu 600- 800  elevi : </t>
  </si>
  <si>
    <t xml:space="preserve">unitate de invatamant cu mai putin de 600  elevi :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</si>
</sst>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readingOrder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 readingOrder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readingOrder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readingOrder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readingOrder="1"/>
    </xf>
    <xf numFmtId="2" fontId="1" fillId="0" borderId="10" xfId="0" applyNumberFormat="1" applyFont="1" applyBorder="1" applyAlignment="1">
      <alignment horizontal="center" vertical="center" readingOrder="1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75" zoomScaleNormal="75" workbookViewId="0" topLeftCell="A28">
      <selection activeCell="O57" sqref="O57:O58"/>
    </sheetView>
  </sheetViews>
  <sheetFormatPr defaultColWidth="9.140625" defaultRowHeight="12.75"/>
  <cols>
    <col min="1" max="1" width="7.00390625" style="0" customWidth="1"/>
    <col min="4" max="4" width="6.28125" style="0" customWidth="1"/>
    <col min="6" max="6" width="6.421875" style="0" customWidth="1"/>
    <col min="9" max="9" width="7.57421875" style="0" customWidth="1"/>
    <col min="10" max="10" width="6.421875" style="0" customWidth="1"/>
    <col min="11" max="11" width="8.8515625" style="0" customWidth="1"/>
    <col min="12" max="12" width="10.57421875" style="0" customWidth="1"/>
    <col min="13" max="13" width="7.421875" style="0" customWidth="1"/>
    <col min="14" max="14" width="7.57421875" style="0" customWidth="1"/>
    <col min="15" max="15" width="8.8515625" style="0" customWidth="1"/>
    <col min="16" max="16" width="10.28125" style="0" customWidth="1"/>
    <col min="31" max="31" width="8.7109375" style="0" customWidth="1"/>
    <col min="40" max="40" width="12.57421875" style="0" customWidth="1"/>
  </cols>
  <sheetData>
    <row r="1" ht="19.5" customHeight="1">
      <c r="V1" s="1"/>
    </row>
    <row r="2" spans="2:38" ht="12.75">
      <c r="B2" s="2" t="s">
        <v>0</v>
      </c>
      <c r="C2" s="2"/>
      <c r="D2" s="2"/>
      <c r="U2" s="3" t="s">
        <v>1</v>
      </c>
      <c r="V2" s="4"/>
      <c r="W2" s="4"/>
      <c r="X2" s="5"/>
      <c r="AA2" s="3" t="s">
        <v>2</v>
      </c>
      <c r="AB2" s="4"/>
      <c r="AC2" s="4"/>
      <c r="AD2" s="5"/>
      <c r="AI2" s="6"/>
      <c r="AJ2" s="7" t="s">
        <v>3</v>
      </c>
      <c r="AK2" s="8"/>
      <c r="AL2" s="45"/>
    </row>
    <row r="3" spans="2:35" ht="12.75">
      <c r="B3" s="2" t="s">
        <v>4</v>
      </c>
      <c r="C3" s="2"/>
      <c r="D3" s="2"/>
      <c r="U3" s="9" t="s">
        <v>5</v>
      </c>
      <c r="V3" s="10"/>
      <c r="W3" s="10"/>
      <c r="X3" s="11"/>
      <c r="AA3" s="9" t="s">
        <v>6</v>
      </c>
      <c r="AB3" s="10"/>
      <c r="AC3" s="10"/>
      <c r="AD3" s="11"/>
      <c r="AI3" t="s">
        <v>7</v>
      </c>
    </row>
    <row r="4" ht="12.75">
      <c r="B4" s="2"/>
    </row>
    <row r="5" spans="1:39" ht="18" customHeight="1">
      <c r="A5" s="60" t="s">
        <v>76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ht="18" customHeight="1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40" s="21" customFormat="1" ht="100.5" customHeight="1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3" t="s">
        <v>18</v>
      </c>
      <c r="L7" s="13" t="s">
        <v>70</v>
      </c>
      <c r="M7" s="14"/>
      <c r="N7" s="15" t="s">
        <v>19</v>
      </c>
      <c r="O7" s="16"/>
      <c r="P7" s="17" t="s">
        <v>20</v>
      </c>
      <c r="Q7" s="18"/>
      <c r="R7" s="19" t="s">
        <v>21</v>
      </c>
      <c r="S7" s="27"/>
      <c r="T7" s="62" t="s">
        <v>22</v>
      </c>
      <c r="U7" s="62"/>
      <c r="V7" s="63"/>
      <c r="W7" s="63"/>
      <c r="X7" s="63"/>
      <c r="Y7" s="64"/>
      <c r="Z7" s="64"/>
      <c r="AA7" s="65"/>
      <c r="AB7" s="20"/>
      <c r="AC7" s="62" t="s">
        <v>23</v>
      </c>
      <c r="AD7" s="66"/>
      <c r="AE7" s="67"/>
      <c r="AF7" s="67"/>
      <c r="AG7" s="68"/>
      <c r="AH7" s="67"/>
      <c r="AI7" s="67"/>
      <c r="AJ7" s="67"/>
      <c r="AK7" s="67"/>
      <c r="AL7" s="57"/>
      <c r="AM7" s="20"/>
      <c r="AN7" s="20"/>
    </row>
    <row r="8" spans="1:40" s="21" customFormat="1" ht="76.5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4" t="s">
        <v>24</v>
      </c>
      <c r="N8" s="22" t="s">
        <v>25</v>
      </c>
      <c r="O8" s="23" t="s">
        <v>24</v>
      </c>
      <c r="P8" s="24" t="s">
        <v>25</v>
      </c>
      <c r="Q8" s="24" t="s">
        <v>24</v>
      </c>
      <c r="R8" s="25" t="s">
        <v>25</v>
      </c>
      <c r="S8" s="18"/>
      <c r="T8" s="17" t="s">
        <v>26</v>
      </c>
      <c r="U8" s="18"/>
      <c r="V8" s="17" t="s">
        <v>27</v>
      </c>
      <c r="W8" s="18"/>
      <c r="X8" s="17" t="s">
        <v>28</v>
      </c>
      <c r="Y8" s="18"/>
      <c r="Z8" s="19" t="s">
        <v>29</v>
      </c>
      <c r="AA8" s="17" t="s">
        <v>30</v>
      </c>
      <c r="AB8" s="26" t="s">
        <v>31</v>
      </c>
      <c r="AC8" s="20" t="s">
        <v>69</v>
      </c>
      <c r="AD8" s="20" t="s">
        <v>32</v>
      </c>
      <c r="AE8" s="17"/>
      <c r="AF8" s="19" t="s">
        <v>33</v>
      </c>
      <c r="AG8" s="17" t="s">
        <v>65</v>
      </c>
      <c r="AH8" s="18"/>
      <c r="AI8" s="17" t="s">
        <v>34</v>
      </c>
      <c r="AJ8" s="20" t="s">
        <v>35</v>
      </c>
      <c r="AK8" s="20" t="s">
        <v>36</v>
      </c>
      <c r="AL8" s="26" t="s">
        <v>71</v>
      </c>
      <c r="AM8" s="26" t="s">
        <v>37</v>
      </c>
      <c r="AN8" s="26" t="s">
        <v>38</v>
      </c>
    </row>
    <row r="9" spans="1:40" s="21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2"/>
      <c r="N9" s="27"/>
      <c r="O9" s="19"/>
      <c r="P9" s="27"/>
      <c r="Q9" s="27"/>
      <c r="R9" s="27"/>
      <c r="S9" s="24" t="s">
        <v>24</v>
      </c>
      <c r="T9" s="24" t="s">
        <v>25</v>
      </c>
      <c r="U9" s="24" t="s">
        <v>24</v>
      </c>
      <c r="V9" s="24" t="s">
        <v>25</v>
      </c>
      <c r="W9" s="24" t="s">
        <v>24</v>
      </c>
      <c r="X9" s="24" t="s">
        <v>25</v>
      </c>
      <c r="Y9" s="24" t="s">
        <v>24</v>
      </c>
      <c r="Z9" s="24" t="s">
        <v>25</v>
      </c>
      <c r="AA9" s="18"/>
      <c r="AB9" s="24"/>
      <c r="AC9" s="24"/>
      <c r="AD9" s="24"/>
      <c r="AE9" s="23" t="s">
        <v>24</v>
      </c>
      <c r="AF9" s="24" t="s">
        <v>25</v>
      </c>
      <c r="AG9" s="27"/>
      <c r="AH9" s="24" t="s">
        <v>24</v>
      </c>
      <c r="AI9" s="25" t="s">
        <v>25</v>
      </c>
      <c r="AJ9" s="24"/>
      <c r="AK9" s="24"/>
      <c r="AL9" s="24"/>
      <c r="AM9" s="24"/>
      <c r="AN9" s="24"/>
    </row>
    <row r="10" spans="1:40" s="21" customFormat="1" ht="12.75">
      <c r="A10" s="28">
        <v>0</v>
      </c>
      <c r="B10" s="29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30"/>
      <c r="L10" s="30">
        <v>10</v>
      </c>
      <c r="M10" s="31">
        <v>11</v>
      </c>
      <c r="N10" s="31">
        <v>12</v>
      </c>
      <c r="O10" s="32">
        <v>13</v>
      </c>
      <c r="P10" s="29">
        <v>14</v>
      </c>
      <c r="Q10" s="29">
        <v>15</v>
      </c>
      <c r="R10" s="29">
        <v>16</v>
      </c>
      <c r="S10" s="31">
        <v>17</v>
      </c>
      <c r="T10" s="31">
        <v>18</v>
      </c>
      <c r="U10" s="31">
        <v>19</v>
      </c>
      <c r="V10" s="31">
        <v>20</v>
      </c>
      <c r="W10" s="31">
        <v>21</v>
      </c>
      <c r="X10" s="31">
        <v>22</v>
      </c>
      <c r="Y10" s="31">
        <v>23</v>
      </c>
      <c r="Z10" s="31">
        <v>24</v>
      </c>
      <c r="AA10" s="30">
        <v>25</v>
      </c>
      <c r="AB10" s="31">
        <v>27</v>
      </c>
      <c r="AC10" s="33">
        <v>28</v>
      </c>
      <c r="AD10" s="33">
        <v>29</v>
      </c>
      <c r="AE10" s="33">
        <v>30</v>
      </c>
      <c r="AF10" s="31">
        <v>31</v>
      </c>
      <c r="AG10" s="29">
        <v>32</v>
      </c>
      <c r="AH10" s="31">
        <v>33</v>
      </c>
      <c r="AI10" s="34">
        <v>34</v>
      </c>
      <c r="AJ10" s="34">
        <v>35</v>
      </c>
      <c r="AK10" s="34">
        <v>36</v>
      </c>
      <c r="AL10" s="34"/>
      <c r="AM10" s="34">
        <v>37</v>
      </c>
      <c r="AN10" s="31">
        <v>38</v>
      </c>
    </row>
    <row r="11" spans="1:40" ht="25.5">
      <c r="A11" s="52">
        <v>1</v>
      </c>
      <c r="B11" s="27"/>
      <c r="C11" s="27" t="s">
        <v>39</v>
      </c>
      <c r="D11" s="27" t="s">
        <v>40</v>
      </c>
      <c r="E11" s="50">
        <v>1</v>
      </c>
      <c r="F11" s="27">
        <v>0</v>
      </c>
      <c r="G11" s="27">
        <v>21</v>
      </c>
      <c r="H11" s="27">
        <v>29</v>
      </c>
      <c r="I11" s="27" t="s">
        <v>41</v>
      </c>
      <c r="J11" s="27"/>
      <c r="K11" s="13">
        <v>1634</v>
      </c>
      <c r="L11" s="48">
        <f>ROUND(K11*E11,0)</f>
        <v>1634</v>
      </c>
      <c r="M11" s="35">
        <v>0.3</v>
      </c>
      <c r="N11" s="24">
        <f>ROUND(L11*M11,0)</f>
        <v>490</v>
      </c>
      <c r="O11" s="36">
        <v>0.25</v>
      </c>
      <c r="P11" s="27">
        <f aca="true" t="shared" si="0" ref="P11:P16">ROUND((L11+N11+AK11+AC11)*O11,0)</f>
        <v>633</v>
      </c>
      <c r="Q11" s="27"/>
      <c r="R11" s="27"/>
      <c r="S11" s="36">
        <v>0.15</v>
      </c>
      <c r="T11" s="27">
        <f>ROUND((L11+N11+AK11+AC11)*S11,0)</f>
        <v>380</v>
      </c>
      <c r="U11" s="27"/>
      <c r="V11" s="27"/>
      <c r="W11" s="27"/>
      <c r="X11" s="27"/>
      <c r="Y11" s="36">
        <v>0.03</v>
      </c>
      <c r="Z11" s="27">
        <f>ROUND(L11*Y11,0)</f>
        <v>49</v>
      </c>
      <c r="AA11" s="27"/>
      <c r="AB11" s="24">
        <f>SUM(L11,N11,P11,T11,Z11)</f>
        <v>3186</v>
      </c>
      <c r="AC11" s="24">
        <f>ROUND(L11*25%,0)</f>
        <v>409</v>
      </c>
      <c r="AD11" s="24"/>
      <c r="AE11" s="36">
        <v>0.05</v>
      </c>
      <c r="AF11" s="27">
        <f>ROUND(L11*AE11,0)</f>
        <v>82</v>
      </c>
      <c r="AG11" s="27"/>
      <c r="AH11" s="27"/>
      <c r="AI11" s="27"/>
      <c r="AJ11" s="24"/>
      <c r="AK11" s="24">
        <v>0</v>
      </c>
      <c r="AL11" s="24">
        <f>SUM(AB11+AC11,AF11+AG11+AI11+AJ11+AK11)</f>
        <v>3677</v>
      </c>
      <c r="AM11" s="24">
        <f>ROUND(SUM(K11+T11+AC11+AF11)/72*G11,0)</f>
        <v>731</v>
      </c>
      <c r="AN11" s="37">
        <f aca="true" t="shared" si="1" ref="AN11:AN16">SUM(AL11+AM11)</f>
        <v>4408</v>
      </c>
    </row>
    <row r="12" spans="1:40" ht="12.75">
      <c r="A12" s="53">
        <v>2</v>
      </c>
      <c r="B12" s="38"/>
      <c r="C12" s="38" t="s">
        <v>60</v>
      </c>
      <c r="D12" s="38" t="s">
        <v>40</v>
      </c>
      <c r="E12" s="51">
        <v>0.5</v>
      </c>
      <c r="F12" s="39">
        <v>0</v>
      </c>
      <c r="G12" s="39">
        <v>0</v>
      </c>
      <c r="H12" s="39">
        <v>14</v>
      </c>
      <c r="I12" s="39" t="s">
        <v>61</v>
      </c>
      <c r="J12" s="39"/>
      <c r="K12" s="39">
        <v>1450</v>
      </c>
      <c r="L12" s="48">
        <f>ROUND(K12*E12,0)</f>
        <v>725</v>
      </c>
      <c r="M12" s="39">
        <v>0</v>
      </c>
      <c r="N12" s="24"/>
      <c r="O12" s="41">
        <v>0.25</v>
      </c>
      <c r="P12" s="27">
        <f t="shared" si="0"/>
        <v>249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24">
        <f>SUM(L12,N12,P12,T12,Z12)</f>
        <v>974</v>
      </c>
      <c r="AC12" s="24">
        <f>ROUND(L12*25%,0)</f>
        <v>181</v>
      </c>
      <c r="AD12" s="39">
        <v>0</v>
      </c>
      <c r="AE12" s="39"/>
      <c r="AF12" s="39"/>
      <c r="AG12" s="39"/>
      <c r="AH12" s="39"/>
      <c r="AI12" s="39"/>
      <c r="AJ12" s="39"/>
      <c r="AK12" s="24">
        <f>ROUND((L12+N12+AC12)*10%,0)</f>
        <v>91</v>
      </c>
      <c r="AL12" s="24">
        <f>SUM(AB12+AC12,AF12+AG12+AI12+AJ12+AK12)</f>
        <v>1246</v>
      </c>
      <c r="AM12" s="24">
        <f>ROUND((SUM(AF12+Z12+T12+L12+AC12)/72*8),0)</f>
        <v>101</v>
      </c>
      <c r="AN12" s="37">
        <f t="shared" si="1"/>
        <v>1347</v>
      </c>
    </row>
    <row r="13" spans="1:40" ht="12.75">
      <c r="A13" s="54">
        <v>3</v>
      </c>
      <c r="B13" s="38"/>
      <c r="C13" s="38" t="s">
        <v>62</v>
      </c>
      <c r="D13" s="38" t="s">
        <v>63</v>
      </c>
      <c r="E13" s="51">
        <v>0</v>
      </c>
      <c r="F13" s="39">
        <v>0</v>
      </c>
      <c r="G13" s="39">
        <v>75</v>
      </c>
      <c r="H13" s="39" t="s">
        <v>64</v>
      </c>
      <c r="I13" s="39" t="s">
        <v>61</v>
      </c>
      <c r="J13" s="39"/>
      <c r="K13" s="39">
        <v>1479</v>
      </c>
      <c r="L13" s="39">
        <f>ROUND((K13/100)*G13,0)</f>
        <v>1109</v>
      </c>
      <c r="M13" s="39">
        <v>0</v>
      </c>
      <c r="N13" s="39"/>
      <c r="O13" s="41">
        <v>0</v>
      </c>
      <c r="P13" s="27">
        <f t="shared" si="0"/>
        <v>0</v>
      </c>
      <c r="Q13" s="39"/>
      <c r="R13" s="39"/>
      <c r="S13" s="39"/>
      <c r="T13" s="39"/>
      <c r="U13" s="39"/>
      <c r="V13" s="39"/>
      <c r="W13" s="39"/>
      <c r="X13" s="39"/>
      <c r="Y13" s="39"/>
      <c r="Z13" s="39">
        <v>0</v>
      </c>
      <c r="AA13" s="39">
        <v>0</v>
      </c>
      <c r="AB13" s="24">
        <v>0</v>
      </c>
      <c r="AC13" s="24">
        <f>ROUND(L13*25%,0)</f>
        <v>277</v>
      </c>
      <c r="AD13" s="39">
        <v>0</v>
      </c>
      <c r="AE13" s="41">
        <v>0.2</v>
      </c>
      <c r="AF13" s="39">
        <f>ROUND(L13*AE13,0)</f>
        <v>222</v>
      </c>
      <c r="AG13" s="39">
        <v>0</v>
      </c>
      <c r="AH13" s="39">
        <v>0</v>
      </c>
      <c r="AI13" s="39">
        <v>0</v>
      </c>
      <c r="AJ13" s="39">
        <v>0</v>
      </c>
      <c r="AK13" s="24">
        <v>0</v>
      </c>
      <c r="AL13" s="24">
        <v>0</v>
      </c>
      <c r="AM13" s="24">
        <f>SUM(L13+AC13+AF13)</f>
        <v>1608</v>
      </c>
      <c r="AN13" s="37">
        <f t="shared" si="1"/>
        <v>1608</v>
      </c>
    </row>
    <row r="14" spans="1:40" ht="12.75">
      <c r="A14" s="54">
        <v>4</v>
      </c>
      <c r="B14" s="38"/>
      <c r="C14" s="38" t="s">
        <v>60</v>
      </c>
      <c r="D14" s="38" t="s">
        <v>40</v>
      </c>
      <c r="E14" s="51">
        <v>0</v>
      </c>
      <c r="F14" s="39">
        <v>0</v>
      </c>
      <c r="G14" s="39">
        <v>24</v>
      </c>
      <c r="H14" s="39">
        <v>5</v>
      </c>
      <c r="I14" s="39" t="s">
        <v>66</v>
      </c>
      <c r="J14" s="39"/>
      <c r="K14" s="39">
        <v>988</v>
      </c>
      <c r="L14" s="39">
        <f>ROUND((K14/72)*G14,0)</f>
        <v>329</v>
      </c>
      <c r="M14" s="39">
        <v>0</v>
      </c>
      <c r="N14" s="39"/>
      <c r="O14" s="41">
        <v>0</v>
      </c>
      <c r="P14" s="27">
        <f t="shared" si="0"/>
        <v>0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8">
        <v>0</v>
      </c>
      <c r="AC14" s="24">
        <v>0</v>
      </c>
      <c r="AD14" s="39">
        <v>0</v>
      </c>
      <c r="AE14" s="41">
        <v>0.05</v>
      </c>
      <c r="AF14" s="39">
        <f>ROUND(L14*AE14,0)</f>
        <v>16</v>
      </c>
      <c r="AG14" s="39"/>
      <c r="AH14" s="39"/>
      <c r="AI14" s="39"/>
      <c r="AJ14" s="39"/>
      <c r="AK14" s="39">
        <v>0</v>
      </c>
      <c r="AL14" s="56">
        <v>0</v>
      </c>
      <c r="AM14" s="24">
        <f>SUM(L14+AC14+AF14)</f>
        <v>345</v>
      </c>
      <c r="AN14" s="37">
        <f t="shared" si="1"/>
        <v>345</v>
      </c>
    </row>
    <row r="15" spans="1:40" ht="12.75">
      <c r="A15" s="54">
        <v>5</v>
      </c>
      <c r="B15" s="38"/>
      <c r="C15" s="38" t="s">
        <v>67</v>
      </c>
      <c r="D15" s="38" t="s">
        <v>63</v>
      </c>
      <c r="E15" s="51">
        <v>0</v>
      </c>
      <c r="F15" s="39">
        <v>0</v>
      </c>
      <c r="G15" s="39">
        <v>60</v>
      </c>
      <c r="H15" s="39" t="s">
        <v>64</v>
      </c>
      <c r="I15" s="39" t="s">
        <v>61</v>
      </c>
      <c r="J15" s="39"/>
      <c r="K15" s="39">
        <v>1479</v>
      </c>
      <c r="L15" s="39">
        <f>ROUND((K15/80)*G15,0)</f>
        <v>1109</v>
      </c>
      <c r="M15" s="39">
        <v>0</v>
      </c>
      <c r="N15" s="39"/>
      <c r="O15" s="41">
        <v>0</v>
      </c>
      <c r="P15" s="27">
        <f t="shared" si="0"/>
        <v>0</v>
      </c>
      <c r="Q15" s="39"/>
      <c r="R15" s="39"/>
      <c r="S15" s="41"/>
      <c r="T15" s="27"/>
      <c r="U15" s="39"/>
      <c r="V15" s="39"/>
      <c r="W15" s="39"/>
      <c r="X15" s="39"/>
      <c r="Y15" s="39"/>
      <c r="Z15" s="39"/>
      <c r="AA15" s="39"/>
      <c r="AB15" s="38">
        <v>0</v>
      </c>
      <c r="AC15" s="39">
        <v>0</v>
      </c>
      <c r="AD15" s="39">
        <v>0</v>
      </c>
      <c r="AE15" s="41">
        <v>0.15</v>
      </c>
      <c r="AF15" s="39">
        <f>ROUND(L15*AE15,0)</f>
        <v>166</v>
      </c>
      <c r="AG15" s="39"/>
      <c r="AH15" s="39"/>
      <c r="AI15" s="39"/>
      <c r="AJ15" s="39"/>
      <c r="AK15" s="39">
        <v>0</v>
      </c>
      <c r="AL15" s="56">
        <v>0</v>
      </c>
      <c r="AM15" s="24">
        <f>SUM(L15+AC15+AF15)</f>
        <v>1275</v>
      </c>
      <c r="AN15" s="37">
        <f t="shared" si="1"/>
        <v>1275</v>
      </c>
    </row>
    <row r="16" spans="1:40" ht="12.75">
      <c r="A16" s="54">
        <v>6</v>
      </c>
      <c r="B16" s="38"/>
      <c r="C16" s="38" t="s">
        <v>60</v>
      </c>
      <c r="D16" s="38" t="s">
        <v>40</v>
      </c>
      <c r="E16" s="51">
        <v>1</v>
      </c>
      <c r="F16" s="39">
        <v>0</v>
      </c>
      <c r="G16" s="39">
        <v>12</v>
      </c>
      <c r="H16" s="39">
        <v>18</v>
      </c>
      <c r="I16" s="39" t="s">
        <v>68</v>
      </c>
      <c r="J16" s="39"/>
      <c r="K16" s="39">
        <v>1268</v>
      </c>
      <c r="L16" s="48">
        <f>ROUND(K16*E16,0)</f>
        <v>1268</v>
      </c>
      <c r="M16" s="39">
        <v>0</v>
      </c>
      <c r="N16" s="39"/>
      <c r="O16" s="41">
        <v>0.2</v>
      </c>
      <c r="P16" s="27">
        <f t="shared" si="0"/>
        <v>317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24">
        <f>SUM(L16,N16,P16,T16,Z16)</f>
        <v>1585</v>
      </c>
      <c r="AC16" s="24">
        <f>ROUND(L16*25%,0)</f>
        <v>317</v>
      </c>
      <c r="AD16" s="39">
        <v>0</v>
      </c>
      <c r="AE16" s="39">
        <v>0</v>
      </c>
      <c r="AF16" s="39">
        <f>ROUND(L16*AE16,0)</f>
        <v>0</v>
      </c>
      <c r="AG16" s="39"/>
      <c r="AH16" s="39"/>
      <c r="AI16" s="39"/>
      <c r="AJ16" s="39"/>
      <c r="AK16" s="24">
        <v>0</v>
      </c>
      <c r="AL16" s="24">
        <f>SUM(AB16+AC16,AF16+AG16+AI16+AJ16+AK16)</f>
        <v>1902</v>
      </c>
      <c r="AM16" s="24">
        <f>ROUND(SUM(K16+T16+AC16+AF16)/72*G16,0)</f>
        <v>264</v>
      </c>
      <c r="AN16" s="37">
        <f t="shared" si="1"/>
        <v>2166</v>
      </c>
    </row>
    <row r="17" spans="1:40" ht="12.75">
      <c r="A17" s="54" t="s">
        <v>42</v>
      </c>
      <c r="B17" s="38"/>
      <c r="C17" s="38"/>
      <c r="D17" s="38"/>
      <c r="E17" s="51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8"/>
      <c r="AC17" s="39"/>
      <c r="AD17" s="39"/>
      <c r="AE17" s="39"/>
      <c r="AF17" s="39"/>
      <c r="AG17" s="39"/>
      <c r="AH17" s="39"/>
      <c r="AI17" s="39"/>
      <c r="AJ17" s="39"/>
      <c r="AK17" s="39"/>
      <c r="AL17" s="56"/>
      <c r="AM17" s="24"/>
      <c r="AN17" s="40"/>
    </row>
    <row r="18" spans="1:40" ht="12.75">
      <c r="A18" s="54" t="s">
        <v>42</v>
      </c>
      <c r="B18" s="38"/>
      <c r="C18" s="38"/>
      <c r="D18" s="38"/>
      <c r="E18" s="51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8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8"/>
      <c r="AN18" s="40"/>
    </row>
    <row r="19" spans="1:40" ht="12.75">
      <c r="A19" s="39" t="s">
        <v>42</v>
      </c>
      <c r="B19" s="38"/>
      <c r="C19" s="38"/>
      <c r="D19" s="38"/>
      <c r="E19" s="51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8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8"/>
      <c r="AN19" s="40"/>
    </row>
    <row r="20" spans="1:40" ht="38.25">
      <c r="A20" s="39" t="s">
        <v>43</v>
      </c>
      <c r="B20" s="38" t="s">
        <v>44</v>
      </c>
      <c r="C20" s="55"/>
      <c r="D20" s="38"/>
      <c r="E20" s="59">
        <f>SUM(E11:E19)</f>
        <v>2.5</v>
      </c>
      <c r="F20" s="51">
        <f aca="true" t="shared" si="2" ref="F20:P20">SUM(F11:F19)</f>
        <v>0</v>
      </c>
      <c r="G20" s="51">
        <f t="shared" si="2"/>
        <v>192</v>
      </c>
      <c r="H20" s="51">
        <v>0</v>
      </c>
      <c r="I20" s="51">
        <f t="shared" si="2"/>
        <v>0</v>
      </c>
      <c r="J20" s="51">
        <f t="shared" si="2"/>
        <v>0</v>
      </c>
      <c r="K20" s="51">
        <f t="shared" si="2"/>
        <v>8298</v>
      </c>
      <c r="L20" s="51">
        <f t="shared" si="2"/>
        <v>6174</v>
      </c>
      <c r="M20" s="39"/>
      <c r="N20" s="51">
        <f t="shared" si="2"/>
        <v>490</v>
      </c>
      <c r="O20" s="39"/>
      <c r="P20" s="51">
        <f t="shared" si="2"/>
        <v>1199</v>
      </c>
      <c r="Q20" s="39"/>
      <c r="R20" s="39"/>
      <c r="S20" s="39"/>
      <c r="T20" s="51">
        <f>SUM(T11:T19)</f>
        <v>380</v>
      </c>
      <c r="U20" s="39"/>
      <c r="V20" s="39"/>
      <c r="W20" s="39"/>
      <c r="X20" s="39"/>
      <c r="Y20" s="39"/>
      <c r="Z20" s="39"/>
      <c r="AA20" s="39"/>
      <c r="AB20" s="51">
        <f aca="true" t="shared" si="3" ref="AB20:AN20">SUM(AB11:AB19)</f>
        <v>5745</v>
      </c>
      <c r="AC20" s="51">
        <f t="shared" si="3"/>
        <v>1184</v>
      </c>
      <c r="AD20" s="51">
        <f t="shared" si="3"/>
        <v>0</v>
      </c>
      <c r="AE20" s="51">
        <v>0</v>
      </c>
      <c r="AF20" s="51">
        <f t="shared" si="3"/>
        <v>486</v>
      </c>
      <c r="AG20" s="51">
        <f t="shared" si="3"/>
        <v>0</v>
      </c>
      <c r="AH20" s="51">
        <f t="shared" si="3"/>
        <v>0</v>
      </c>
      <c r="AI20" s="51">
        <f t="shared" si="3"/>
        <v>0</v>
      </c>
      <c r="AJ20" s="51">
        <f t="shared" si="3"/>
        <v>0</v>
      </c>
      <c r="AK20" s="51">
        <f t="shared" si="3"/>
        <v>91</v>
      </c>
      <c r="AL20" s="51">
        <f t="shared" si="3"/>
        <v>6825</v>
      </c>
      <c r="AM20" s="51">
        <f t="shared" si="3"/>
        <v>4324</v>
      </c>
      <c r="AN20" s="51">
        <f t="shared" si="3"/>
        <v>11149</v>
      </c>
    </row>
    <row r="21" spans="1:40" ht="33.75">
      <c r="A21" s="39">
        <v>1</v>
      </c>
      <c r="B21" s="38"/>
      <c r="C21" s="47" t="s">
        <v>45</v>
      </c>
      <c r="D21" s="38" t="s">
        <v>40</v>
      </c>
      <c r="E21" s="51">
        <v>1</v>
      </c>
      <c r="F21" s="39"/>
      <c r="G21" s="39"/>
      <c r="H21" s="39"/>
      <c r="I21" s="39"/>
      <c r="J21" s="39"/>
      <c r="K21" s="39">
        <v>1434</v>
      </c>
      <c r="L21" s="48">
        <f>ROUND(K21*E21,0)</f>
        <v>1434</v>
      </c>
      <c r="M21" s="41">
        <v>0.3</v>
      </c>
      <c r="N21" s="24">
        <f>ROUND(L21*M21,0)</f>
        <v>430</v>
      </c>
      <c r="O21" s="41">
        <v>0.25</v>
      </c>
      <c r="P21" s="39">
        <f>ROUND(SUM(L21+N21+AC21+R21)*O21,0)</f>
        <v>639</v>
      </c>
      <c r="Q21" s="41">
        <v>0.15</v>
      </c>
      <c r="R21" s="39">
        <f>ROUND(SUM(L21+N21+AC21)*Q21,0)</f>
        <v>333</v>
      </c>
      <c r="S21" s="39"/>
      <c r="T21" s="39"/>
      <c r="U21" s="41">
        <v>0.1</v>
      </c>
      <c r="V21" s="39">
        <f>ROUND(SUM(L21+N21+R21+AC21)*10%,0)</f>
        <v>256</v>
      </c>
      <c r="W21" s="41">
        <v>0.15</v>
      </c>
      <c r="X21" s="39">
        <f>ROUND(SUM(L21+N21+AC21+R21)*15%,0)</f>
        <v>383</v>
      </c>
      <c r="Y21" s="39"/>
      <c r="Z21" s="39"/>
      <c r="AA21" s="39"/>
      <c r="AB21" s="38">
        <f>SUM(L21+N21+P21+V21+X21)</f>
        <v>3142</v>
      </c>
      <c r="AC21" s="24">
        <f>ROUND(L21*25%,0)</f>
        <v>359</v>
      </c>
      <c r="AD21" s="39"/>
      <c r="AE21" s="39"/>
      <c r="AF21" s="39"/>
      <c r="AG21" s="39"/>
      <c r="AH21" s="39"/>
      <c r="AI21" s="39"/>
      <c r="AJ21" s="39"/>
      <c r="AK21" s="39"/>
      <c r="AL21" s="40">
        <f>SUM(AB21+AC21+AD21)</f>
        <v>3501</v>
      </c>
      <c r="AM21" s="38">
        <v>0</v>
      </c>
      <c r="AN21" s="40">
        <f>SUM(AL21+AM21)</f>
        <v>3501</v>
      </c>
    </row>
    <row r="22" spans="1:40" ht="33.75">
      <c r="A22" s="39">
        <v>2</v>
      </c>
      <c r="B22" s="38"/>
      <c r="C22" s="47" t="s">
        <v>72</v>
      </c>
      <c r="D22" s="38" t="s">
        <v>40</v>
      </c>
      <c r="E22" s="51">
        <v>1</v>
      </c>
      <c r="F22" s="39"/>
      <c r="G22" s="39"/>
      <c r="H22" s="39"/>
      <c r="I22" s="39"/>
      <c r="J22" s="39"/>
      <c r="K22" s="39">
        <v>1081</v>
      </c>
      <c r="L22" s="48">
        <f>ROUND(K22*E22,0)</f>
        <v>1081</v>
      </c>
      <c r="M22" s="41">
        <v>0.25</v>
      </c>
      <c r="N22" s="24">
        <f>ROUND(L22*M22,0)</f>
        <v>270</v>
      </c>
      <c r="O22" s="41">
        <v>0.15</v>
      </c>
      <c r="P22" s="39">
        <f>ROUND(SUM(L22+N22+AC22+R22)*O22,0)</f>
        <v>203</v>
      </c>
      <c r="Q22" s="39">
        <v>0</v>
      </c>
      <c r="R22" s="39">
        <v>0</v>
      </c>
      <c r="S22" s="39"/>
      <c r="T22" s="39"/>
      <c r="U22" s="41">
        <v>0.1</v>
      </c>
      <c r="V22" s="39">
        <f>ROUND(SUM(L22+N22+R22+AC22)*10%,0)</f>
        <v>135</v>
      </c>
      <c r="W22" s="39">
        <v>0</v>
      </c>
      <c r="X22" s="39">
        <v>0</v>
      </c>
      <c r="Y22" s="39"/>
      <c r="Z22" s="39"/>
      <c r="AA22" s="39"/>
      <c r="AB22" s="38">
        <f>SUM(L22+N22+P22+V22+X22)</f>
        <v>1689</v>
      </c>
      <c r="AC22" s="39">
        <v>0</v>
      </c>
      <c r="AD22" s="39"/>
      <c r="AE22" s="39"/>
      <c r="AF22" s="39"/>
      <c r="AG22" s="39"/>
      <c r="AH22" s="39"/>
      <c r="AI22" s="39"/>
      <c r="AJ22" s="39"/>
      <c r="AK22" s="39"/>
      <c r="AL22" s="40">
        <f>SUM(AB22+AC22+AD22)</f>
        <v>1689</v>
      </c>
      <c r="AM22" s="38">
        <v>0</v>
      </c>
      <c r="AN22" s="40">
        <f>SUM(AL22+AM22)</f>
        <v>1689</v>
      </c>
    </row>
    <row r="23" spans="1:40" ht="22.5">
      <c r="A23" s="39">
        <v>3</v>
      </c>
      <c r="B23" s="38"/>
      <c r="C23" s="47" t="s">
        <v>73</v>
      </c>
      <c r="D23" s="38" t="s">
        <v>40</v>
      </c>
      <c r="E23" s="51">
        <v>1</v>
      </c>
      <c r="F23" s="39"/>
      <c r="G23" s="39"/>
      <c r="H23" s="39"/>
      <c r="I23" s="39"/>
      <c r="J23" s="39"/>
      <c r="K23" s="39">
        <v>1312</v>
      </c>
      <c r="L23" s="48">
        <f>ROUND(K23*E23,0)</f>
        <v>1312</v>
      </c>
      <c r="M23" s="41">
        <v>0.15</v>
      </c>
      <c r="N23" s="24">
        <f>ROUND(L23*M23,0)</f>
        <v>197</v>
      </c>
      <c r="O23" s="41">
        <v>0.15</v>
      </c>
      <c r="P23" s="39">
        <f>ROUND(SUM(L23+N23+AC23+R23)*O23,0)</f>
        <v>260</v>
      </c>
      <c r="Q23" s="41">
        <v>0.15</v>
      </c>
      <c r="R23" s="39">
        <f>ROUND(SUM(L23+N23+AC23)*Q23,0)</f>
        <v>226</v>
      </c>
      <c r="S23" s="39"/>
      <c r="T23" s="39"/>
      <c r="U23" s="39">
        <v>0</v>
      </c>
      <c r="V23" s="39">
        <v>0</v>
      </c>
      <c r="W23" s="39">
        <v>0</v>
      </c>
      <c r="X23" s="39">
        <v>0</v>
      </c>
      <c r="Y23" s="39"/>
      <c r="Z23" s="39"/>
      <c r="AA23" s="39"/>
      <c r="AB23" s="38">
        <f>SUM(L23,N23,P23,R23)</f>
        <v>1995</v>
      </c>
      <c r="AC23" s="39">
        <v>0</v>
      </c>
      <c r="AD23" s="39"/>
      <c r="AE23" s="39"/>
      <c r="AF23" s="39"/>
      <c r="AG23" s="39"/>
      <c r="AH23" s="39"/>
      <c r="AI23" s="39"/>
      <c r="AJ23" s="39"/>
      <c r="AK23" s="39"/>
      <c r="AL23" s="40">
        <f>SUM(AB23+AC23+AD23)</f>
        <v>1995</v>
      </c>
      <c r="AM23" s="38">
        <v>0</v>
      </c>
      <c r="AN23" s="40">
        <f>SUM(AL23+AM23)</f>
        <v>1995</v>
      </c>
    </row>
    <row r="24" spans="1:40" ht="12.75">
      <c r="A24" s="39" t="s">
        <v>42</v>
      </c>
      <c r="B24" s="38"/>
      <c r="C24" s="38"/>
      <c r="D24" s="38"/>
      <c r="E24" s="5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8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8"/>
      <c r="AN24" s="40"/>
    </row>
    <row r="25" spans="1:40" ht="12.75">
      <c r="A25" s="39" t="s">
        <v>42</v>
      </c>
      <c r="B25" s="38"/>
      <c r="C25" s="38"/>
      <c r="D25" s="38"/>
      <c r="E25" s="5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8"/>
      <c r="AN25" s="40"/>
    </row>
    <row r="26" spans="1:40" ht="12.75">
      <c r="A26" s="39" t="s">
        <v>42</v>
      </c>
      <c r="B26" s="38"/>
      <c r="C26" s="38"/>
      <c r="D26" s="38"/>
      <c r="E26" s="51"/>
      <c r="F26" s="4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8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8"/>
      <c r="AN26" s="40"/>
    </row>
    <row r="27" spans="1:40" ht="12.75">
      <c r="A27" s="39" t="s">
        <v>42</v>
      </c>
      <c r="B27" s="38"/>
      <c r="C27" s="38"/>
      <c r="D27" s="38"/>
      <c r="E27" s="51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8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8"/>
      <c r="AN27" s="40"/>
    </row>
    <row r="28" spans="1:40" ht="45">
      <c r="A28" s="39" t="s">
        <v>46</v>
      </c>
      <c r="B28" s="47" t="s">
        <v>47</v>
      </c>
      <c r="C28" s="38"/>
      <c r="D28" s="38"/>
      <c r="E28" s="58">
        <f>SUM(E21:E27)</f>
        <v>3</v>
      </c>
      <c r="F28" s="51">
        <f aca="true" t="shared" si="4" ref="F28:AB28">SUM(F21:F27)</f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1">
        <f t="shared" si="4"/>
        <v>3827</v>
      </c>
      <c r="L28" s="51">
        <f t="shared" si="4"/>
        <v>3827</v>
      </c>
      <c r="M28" s="51">
        <v>0</v>
      </c>
      <c r="N28" s="51">
        <f t="shared" si="4"/>
        <v>897</v>
      </c>
      <c r="O28" s="51">
        <v>0</v>
      </c>
      <c r="P28" s="51">
        <f t="shared" si="4"/>
        <v>1102</v>
      </c>
      <c r="Q28" s="51">
        <v>0</v>
      </c>
      <c r="R28" s="51">
        <f t="shared" si="4"/>
        <v>559</v>
      </c>
      <c r="S28" s="51">
        <f t="shared" si="4"/>
        <v>0</v>
      </c>
      <c r="T28" s="51">
        <f t="shared" si="4"/>
        <v>0</v>
      </c>
      <c r="U28" s="51">
        <v>0</v>
      </c>
      <c r="V28" s="51">
        <f t="shared" si="4"/>
        <v>391</v>
      </c>
      <c r="W28" s="51">
        <v>0</v>
      </c>
      <c r="X28" s="51">
        <f t="shared" si="4"/>
        <v>383</v>
      </c>
      <c r="Y28" s="51">
        <f t="shared" si="4"/>
        <v>0</v>
      </c>
      <c r="Z28" s="51">
        <f t="shared" si="4"/>
        <v>0</v>
      </c>
      <c r="AA28" s="51">
        <f t="shared" si="4"/>
        <v>0</v>
      </c>
      <c r="AB28" s="51">
        <f t="shared" si="4"/>
        <v>6826</v>
      </c>
      <c r="AC28" s="51">
        <f aca="true" t="shared" si="5" ref="AC28:AN28">SUM(AC21:AC27)</f>
        <v>359</v>
      </c>
      <c r="AD28" s="51">
        <f t="shared" si="5"/>
        <v>0</v>
      </c>
      <c r="AE28" s="51">
        <f t="shared" si="5"/>
        <v>0</v>
      </c>
      <c r="AF28" s="51">
        <f t="shared" si="5"/>
        <v>0</v>
      </c>
      <c r="AG28" s="51">
        <f t="shared" si="5"/>
        <v>0</v>
      </c>
      <c r="AH28" s="51">
        <f t="shared" si="5"/>
        <v>0</v>
      </c>
      <c r="AI28" s="51">
        <f t="shared" si="5"/>
        <v>0</v>
      </c>
      <c r="AJ28" s="51">
        <f t="shared" si="5"/>
        <v>0</v>
      </c>
      <c r="AK28" s="51">
        <f t="shared" si="5"/>
        <v>0</v>
      </c>
      <c r="AL28" s="51">
        <f t="shared" si="5"/>
        <v>7185</v>
      </c>
      <c r="AM28" s="51">
        <f t="shared" si="5"/>
        <v>0</v>
      </c>
      <c r="AN28" s="51">
        <f t="shared" si="5"/>
        <v>7185</v>
      </c>
    </row>
    <row r="29" spans="1:40" ht="12.75">
      <c r="A29" s="39">
        <v>1</v>
      </c>
      <c r="B29" s="38"/>
      <c r="C29" s="38" t="s">
        <v>74</v>
      </c>
      <c r="D29" s="38"/>
      <c r="E29" s="51">
        <v>1</v>
      </c>
      <c r="F29" s="39"/>
      <c r="G29" s="39"/>
      <c r="H29" s="39"/>
      <c r="I29" s="39"/>
      <c r="J29" s="39"/>
      <c r="K29" s="39">
        <v>805</v>
      </c>
      <c r="L29" s="48">
        <f>ROUND(K29*E29,0)</f>
        <v>805</v>
      </c>
      <c r="M29" s="39">
        <v>0</v>
      </c>
      <c r="N29" s="39"/>
      <c r="O29" s="41">
        <v>0.25</v>
      </c>
      <c r="P29" s="39">
        <f>ROUND(SUM(L29+N29+AC29+R29)*O29,0)</f>
        <v>201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>
        <f>SUM(L29+N29+P29+V29+X29)</f>
        <v>1006</v>
      </c>
      <c r="AC29" s="39">
        <v>0</v>
      </c>
      <c r="AD29" s="39">
        <v>0</v>
      </c>
      <c r="AE29" s="39"/>
      <c r="AF29" s="39"/>
      <c r="AG29" s="39"/>
      <c r="AH29" s="39"/>
      <c r="AI29" s="39"/>
      <c r="AJ29" s="39"/>
      <c r="AK29" s="39"/>
      <c r="AL29" s="40">
        <f>SUM(AB29+AC29+AD29)</f>
        <v>1006</v>
      </c>
      <c r="AM29" s="38">
        <v>0</v>
      </c>
      <c r="AN29" s="40">
        <f>SUM(AL29+AM29)</f>
        <v>1006</v>
      </c>
    </row>
    <row r="30" spans="1:40" ht="12.75">
      <c r="A30" s="39">
        <v>2</v>
      </c>
      <c r="B30" s="38"/>
      <c r="C30" s="38"/>
      <c r="D30" s="38"/>
      <c r="E30" s="5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8"/>
      <c r="AN30" s="40"/>
    </row>
    <row r="31" spans="1:40" ht="12.75">
      <c r="A31" s="39">
        <v>3</v>
      </c>
      <c r="B31" s="38"/>
      <c r="C31" s="38"/>
      <c r="D31" s="38"/>
      <c r="E31" s="5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8"/>
      <c r="AN31" s="40"/>
    </row>
    <row r="32" spans="1:40" ht="12.75">
      <c r="A32" s="39" t="s">
        <v>42</v>
      </c>
      <c r="B32" s="38"/>
      <c r="C32" s="38"/>
      <c r="D32" s="38"/>
      <c r="E32" s="51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8"/>
      <c r="AN32" s="40"/>
    </row>
    <row r="33" spans="1:40" ht="12.75">
      <c r="A33" s="39" t="s">
        <v>42</v>
      </c>
      <c r="B33" s="38"/>
      <c r="C33" s="38"/>
      <c r="D33" s="38"/>
      <c r="E33" s="51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8"/>
      <c r="AN33" s="40"/>
    </row>
    <row r="34" spans="1:40" ht="12.75">
      <c r="A34" s="39" t="s">
        <v>42</v>
      </c>
      <c r="B34" s="38"/>
      <c r="C34" s="38"/>
      <c r="D34" s="38"/>
      <c r="E34" s="51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8"/>
      <c r="AN34" s="40"/>
    </row>
    <row r="35" spans="1:40" ht="12.75">
      <c r="A35" s="39" t="s">
        <v>42</v>
      </c>
      <c r="B35" s="38"/>
      <c r="C35" s="38"/>
      <c r="D35" s="38"/>
      <c r="E35" s="5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8"/>
      <c r="AN35" s="40"/>
    </row>
    <row r="36" spans="1:40" ht="6.75" customHeight="1">
      <c r="A36" s="39" t="s">
        <v>42</v>
      </c>
      <c r="B36" s="38"/>
      <c r="C36" s="38"/>
      <c r="D36" s="38"/>
      <c r="E36" s="5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8"/>
      <c r="AN36" s="40"/>
    </row>
    <row r="37" spans="1:40" ht="62.25" customHeight="1">
      <c r="A37" s="39" t="s">
        <v>48</v>
      </c>
      <c r="B37" s="42" t="s">
        <v>49</v>
      </c>
      <c r="C37" s="38"/>
      <c r="D37" s="38"/>
      <c r="E37" s="51">
        <f>SUM(E29:E35)</f>
        <v>1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8"/>
      <c r="AN37" s="40"/>
    </row>
    <row r="38" spans="1:40" ht="36">
      <c r="A38" s="39" t="s">
        <v>50</v>
      </c>
      <c r="B38" s="42" t="s">
        <v>51</v>
      </c>
      <c r="C38" s="38"/>
      <c r="D38" s="38"/>
      <c r="E38" s="51">
        <f>SUM(E20+E28+E37)</f>
        <v>6.5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8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8"/>
      <c r="AN38" s="40"/>
    </row>
    <row r="40" spans="6:29" ht="12.75">
      <c r="F40" s="2"/>
      <c r="G40" s="2"/>
      <c r="AC40" s="2"/>
    </row>
    <row r="41" spans="2:13" ht="12.75">
      <c r="B41" s="43"/>
      <c r="C41" s="6" t="s">
        <v>75</v>
      </c>
      <c r="D41" s="7"/>
      <c r="E41" s="7"/>
      <c r="F41" s="7"/>
      <c r="G41" s="7"/>
      <c r="H41" s="7"/>
      <c r="I41" s="7"/>
      <c r="J41" s="7" t="s">
        <v>52</v>
      </c>
      <c r="K41" s="7"/>
      <c r="L41" s="7"/>
      <c r="M41" s="8"/>
    </row>
    <row r="42" spans="3:11" ht="12.75">
      <c r="C42" s="3"/>
      <c r="D42" s="4" t="s">
        <v>53</v>
      </c>
      <c r="E42" s="4"/>
      <c r="F42" s="4"/>
      <c r="G42" s="4"/>
      <c r="H42" s="4"/>
      <c r="I42" s="4"/>
      <c r="J42" s="5"/>
      <c r="K42" s="45"/>
    </row>
    <row r="43" spans="3:11" ht="12.75">
      <c r="C43" s="44"/>
      <c r="D43" s="45" t="s">
        <v>54</v>
      </c>
      <c r="E43" s="45"/>
      <c r="F43" s="45"/>
      <c r="G43" s="45"/>
      <c r="H43" s="45"/>
      <c r="I43" s="45"/>
      <c r="J43" s="46"/>
      <c r="K43" s="45"/>
    </row>
    <row r="44" spans="3:11" ht="12.75">
      <c r="C44" s="44"/>
      <c r="D44" s="45" t="s">
        <v>55</v>
      </c>
      <c r="E44" s="45"/>
      <c r="F44" s="45"/>
      <c r="G44" s="45"/>
      <c r="H44" s="45"/>
      <c r="I44" s="45"/>
      <c r="J44" s="46"/>
      <c r="K44" s="45"/>
    </row>
    <row r="45" spans="3:11" ht="12.75">
      <c r="C45" s="9"/>
      <c r="D45" s="10" t="s">
        <v>56</v>
      </c>
      <c r="E45" s="10"/>
      <c r="F45" s="10"/>
      <c r="G45" s="10"/>
      <c r="H45" s="10"/>
      <c r="I45" s="10"/>
      <c r="J45" s="11"/>
      <c r="K45" s="45"/>
    </row>
    <row r="46" spans="2:15" ht="12.75">
      <c r="B46" s="21" t="s">
        <v>77</v>
      </c>
      <c r="C46" s="70"/>
      <c r="D46" s="70"/>
      <c r="E46" s="70"/>
      <c r="F46" s="70"/>
      <c r="G46" s="70"/>
      <c r="H46" s="70"/>
      <c r="I46" s="70" t="s">
        <v>78</v>
      </c>
      <c r="J46" s="21"/>
      <c r="K46" s="21"/>
      <c r="L46" s="21"/>
      <c r="M46" s="21"/>
      <c r="N46" s="71">
        <v>0.2</v>
      </c>
      <c r="O46" s="21"/>
    </row>
    <row r="47" spans="2:15" ht="12.75">
      <c r="B47" s="21"/>
      <c r="C47" s="21"/>
      <c r="D47" s="21"/>
      <c r="E47" s="21"/>
      <c r="F47" s="21"/>
      <c r="G47" s="21"/>
      <c r="H47" s="21"/>
      <c r="I47" s="70" t="s">
        <v>79</v>
      </c>
      <c r="J47" s="21"/>
      <c r="K47" s="21"/>
      <c r="L47" s="21"/>
      <c r="M47" s="21"/>
      <c r="N47" s="71">
        <v>0.15</v>
      </c>
      <c r="O47" s="21"/>
    </row>
    <row r="48" spans="2:15" ht="12.75">
      <c r="B48" s="21"/>
      <c r="C48" s="21"/>
      <c r="D48" s="21"/>
      <c r="E48" s="21"/>
      <c r="F48" s="21"/>
      <c r="G48" s="21"/>
      <c r="H48" s="21"/>
      <c r="I48" s="70" t="s">
        <v>80</v>
      </c>
      <c r="J48" s="21"/>
      <c r="K48" s="21"/>
      <c r="L48" s="21"/>
      <c r="M48" s="21"/>
      <c r="N48" s="71"/>
      <c r="O48" s="71">
        <v>0.1</v>
      </c>
    </row>
    <row r="49" spans="2:15" ht="12.75">
      <c r="B49" s="21"/>
      <c r="C49" s="21"/>
      <c r="D49" s="21"/>
      <c r="E49" s="21"/>
      <c r="F49" s="21"/>
      <c r="G49" s="21"/>
      <c r="H49" s="21"/>
      <c r="I49" s="70"/>
      <c r="J49" s="21"/>
      <c r="K49" s="21"/>
      <c r="L49" s="21"/>
      <c r="M49" s="21"/>
      <c r="N49" s="71"/>
      <c r="O49" s="71"/>
    </row>
    <row r="50" spans="9:15" ht="12.75">
      <c r="I50" s="45"/>
      <c r="N50" s="69"/>
      <c r="O50" s="69"/>
    </row>
    <row r="51" spans="9:14" ht="12.75">
      <c r="I51" s="45"/>
      <c r="N51" s="69"/>
    </row>
    <row r="52" spans="3:18" ht="12.75">
      <c r="C52" t="s">
        <v>57</v>
      </c>
      <c r="L52" t="s">
        <v>58</v>
      </c>
      <c r="R52" t="s">
        <v>59</v>
      </c>
    </row>
  </sheetData>
  <mergeCells count="4">
    <mergeCell ref="A5:AM5"/>
    <mergeCell ref="A6:AM6"/>
    <mergeCell ref="T7:AA7"/>
    <mergeCell ref="AC7:A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9</cp:lastModifiedBy>
  <dcterms:created xsi:type="dcterms:W3CDTF">1996-10-14T23:33:28Z</dcterms:created>
  <dcterms:modified xsi:type="dcterms:W3CDTF">2011-09-30T09:22:55Z</dcterms:modified>
  <cp:category/>
  <cp:version/>
  <cp:contentType/>
  <cp:contentStatus/>
</cp:coreProperties>
</file>